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450" activeTab="1"/>
  </bookViews>
  <sheets>
    <sheet name="2008" sheetId="1" r:id="rId1"/>
    <sheet name="2010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<sst xmlns="http://schemas.openxmlformats.org/spreadsheetml/2006/main" count="168" uniqueCount="61">
  <si>
    <t>$/gal</t>
  </si>
  <si>
    <t>mpg</t>
  </si>
  <si>
    <t>miles</t>
  </si>
  <si>
    <t>bu</t>
  </si>
  <si>
    <t>Fuel</t>
  </si>
  <si>
    <t>Efficiency</t>
  </si>
  <si>
    <t>Distance</t>
  </si>
  <si>
    <t>Cost</t>
  </si>
  <si>
    <t>Truck</t>
  </si>
  <si>
    <t>Capacity</t>
  </si>
  <si>
    <t>cents</t>
  </si>
  <si>
    <t>cents/bu</t>
  </si>
  <si>
    <t>*</t>
  </si>
  <si>
    <t>cent/bu</t>
  </si>
  <si>
    <t>$/h</t>
  </si>
  <si>
    <t>h</t>
  </si>
  <si>
    <t>per bu</t>
  </si>
  <si>
    <t>Buyer</t>
  </si>
  <si>
    <t>No.</t>
  </si>
  <si>
    <t>Time**</t>
  </si>
  <si>
    <t>**</t>
  </si>
  <si>
    <t>Time</t>
  </si>
  <si>
    <t>min</t>
  </si>
  <si>
    <t>Assumes an average speed of 45 mph.</t>
  </si>
  <si>
    <t>Wait &amp;</t>
  </si>
  <si>
    <t>Unload</t>
  </si>
  <si>
    <t>$/mi</t>
  </si>
  <si>
    <t>Repairs</t>
  </si>
  <si>
    <t>Fixed</t>
  </si>
  <si>
    <t>Cost*</t>
  </si>
  <si>
    <t>&amp; tires</t>
  </si>
  <si>
    <t xml:space="preserve">Labor </t>
  </si>
  <si>
    <t>Total</t>
  </si>
  <si>
    <t>cents/mi</t>
  </si>
  <si>
    <t>cnts/bu-mi</t>
  </si>
  <si>
    <t>TCC - ISU***</t>
  </si>
  <si>
    <t>From Table 1</t>
  </si>
  <si>
    <t>Fuel/lube</t>
  </si>
  <si>
    <t>Op-Labor</t>
  </si>
  <si>
    <t>Op+Labor</t>
  </si>
  <si>
    <t>:Op-Lab</t>
  </si>
  <si>
    <t>:Total Op</t>
  </si>
  <si>
    <t>Fuel/Lube</t>
  </si>
  <si>
    <t>Labor</t>
  </si>
  <si>
    <t>%</t>
  </si>
  <si>
    <t>One-way</t>
  </si>
  <si>
    <t>Overhead and Fuel</t>
  </si>
  <si>
    <t>/bu-mi</t>
  </si>
  <si>
    <t>Overhead</t>
  </si>
  <si>
    <t>Fixed costs include depreciation, interest, taxes, insurance and license.</t>
  </si>
  <si>
    <t>Table 1. Truck, trailer and fuel costs.</t>
  </si>
  <si>
    <t>Table 2. Grain hauling cost--comparison between two elevators/locations.</t>
  </si>
  <si>
    <t>Grain hauling costs for assumed overhead, fuel and labor costs to facilitate a comparison</t>
  </si>
  <si>
    <t>between two delivery locations/grain buyers.</t>
  </si>
  <si>
    <t>Prepared by: Samuel G. McNeill, PhD, PE</t>
  </si>
  <si>
    <t xml:space="preserve">   Extension Agricultural Engineer</t>
  </si>
  <si>
    <t xml:space="preserve">   Biosystems and Agricultural Engineering Department</t>
  </si>
  <si>
    <t xml:space="preserve">   University of Kentucky Research and Education Center</t>
  </si>
  <si>
    <t xml:space="preserve">   Princeton, KY 42445-0469</t>
  </si>
  <si>
    <t xml:space="preserve">   270-365-7541 x 213</t>
  </si>
  <si>
    <t xml:space="preserve">   smcneill@uky.edu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</si>
</sst>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"/>
    <numFmt numFmtId="168" formatCode="#,##0.0"/>
    <numFmt numFmtId="169" formatCode="0.0%"/>
  </numFmts>
  <fonts count="27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7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2" fontId="3" fillId="0" borderId="19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169" fontId="0" fillId="0" borderId="0" xfId="0" applyNumberFormat="1" applyAlignment="1">
      <alignment/>
    </xf>
    <xf numFmtId="0" fontId="0" fillId="0" borderId="11" xfId="0" applyFill="1" applyBorder="1" applyAlignment="1">
      <alignment horizontal="right"/>
    </xf>
    <xf numFmtId="0" fontId="0" fillId="0" borderId="20" xfId="0" applyFill="1" applyBorder="1" applyAlignment="1">
      <alignment horizontal="right"/>
    </xf>
    <xf numFmtId="2" fontId="3" fillId="0" borderId="21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20" xfId="0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2" fontId="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2" fontId="2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ill="1" applyBorder="1" applyAlignment="1">
      <alignment horizontal="right"/>
    </xf>
    <xf numFmtId="2" fontId="3" fillId="0" borderId="31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8" xfId="0" applyFill="1" applyBorder="1" applyAlignment="1">
      <alignment horizontal="right"/>
    </xf>
    <xf numFmtId="2" fontId="3" fillId="0" borderId="26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0" fillId="0" borderId="12" xfId="0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0" fillId="0" borderId="1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53" applyFont="1" applyAlignment="1">
      <alignment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Impact of Fuel Prices on Operating Costs for Hauling Grain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8275"/>
          <c:w val="0.68425"/>
          <c:h val="0.739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'2008'!$E$67</c:f>
              <c:strCache>
                <c:ptCount val="1"/>
                <c:pt idx="0">
                  <c:v>Op-Labor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'2008'!$C$68:$C$73</c:f>
              <c:numCache>
                <c:ptCount val="6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</c:numCache>
            </c:numRef>
          </c:xVal>
          <c:yVal>
            <c:numRef>
              <c:f>'2008'!$E$68:$E$73</c:f>
              <c:numCache>
                <c:ptCount val="6"/>
                <c:pt idx="0">
                  <c:v>0.9989999999999999</c:v>
                </c:pt>
                <c:pt idx="1">
                  <c:v>1.091</c:v>
                </c:pt>
                <c:pt idx="2">
                  <c:v>1.182</c:v>
                </c:pt>
                <c:pt idx="3">
                  <c:v>1.274</c:v>
                </c:pt>
                <c:pt idx="4">
                  <c:v>1.3659999999999999</c:v>
                </c:pt>
                <c:pt idx="5">
                  <c:v>1.457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'2008'!$D$67</c:f>
              <c:strCache>
                <c:ptCount val="1"/>
                <c:pt idx="0">
                  <c:v>Fuel/lube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'2008'!$C$68:$C$73</c:f>
              <c:numCache>
                <c:ptCount val="6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</c:numCache>
            </c:numRef>
          </c:xVal>
          <c:yVal>
            <c:numRef>
              <c:f>'2008'!$D$68:$D$73</c:f>
              <c:numCache>
                <c:ptCount val="6"/>
                <c:pt idx="0">
                  <c:v>0.458</c:v>
                </c:pt>
                <c:pt idx="1">
                  <c:v>0.55</c:v>
                </c:pt>
                <c:pt idx="2">
                  <c:v>0.642</c:v>
                </c:pt>
                <c:pt idx="3">
                  <c:v>0.733</c:v>
                </c:pt>
                <c:pt idx="4">
                  <c:v>0.825</c:v>
                </c:pt>
                <c:pt idx="5">
                  <c:v>0.917</c:v>
                </c:pt>
              </c:numCache>
            </c:numRef>
          </c:yVal>
          <c:smooth val="1"/>
        </c:ser>
        <c:axId val="20568595"/>
        <c:axId val="50899628"/>
      </c:scatterChart>
      <c:valAx>
        <c:axId val="20568595"/>
        <c:scaling>
          <c:orientation val="minMax"/>
          <c:max val="5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Diesel Price, $/gal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899628"/>
        <c:crossesAt val="0"/>
        <c:crossBetween val="midCat"/>
        <c:dispUnits/>
        <c:minorUnit val="0.5"/>
      </c:valAx>
      <c:valAx>
        <c:axId val="50899628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$/mile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0568595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75"/>
          <c:y val="0.52175"/>
          <c:w val="0.201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Impact of Fuel Prices on Operating Costs for Hauling Grain</a:t>
            </a:r>
          </a:p>
        </c:rich>
      </c:tx>
      <c:layout>
        <c:manualLayout>
          <c:xMode val="factor"/>
          <c:yMode val="factor"/>
          <c:x val="-0.002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275"/>
          <c:w val="0.68725"/>
          <c:h val="0.7392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'2010'!$E$67</c:f>
              <c:strCache>
                <c:ptCount val="1"/>
                <c:pt idx="0">
                  <c:v>Op-Labor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993366"/>
                </a:solidFill>
              </a:ln>
            </c:spPr>
          </c:marker>
          <c:xVal>
            <c:numRef>
              <c:f>'2010'!$C$68:$C$73</c:f>
              <c:numCache>
                <c:ptCount val="6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</c:numCache>
            </c:numRef>
          </c:xVal>
          <c:yVal>
            <c:numRef>
              <c:f>'2010'!$E$68:$E$73</c:f>
              <c:numCache>
                <c:ptCount val="6"/>
                <c:pt idx="0">
                  <c:v>0.9989999999999999</c:v>
                </c:pt>
                <c:pt idx="1">
                  <c:v>1.091</c:v>
                </c:pt>
                <c:pt idx="2">
                  <c:v>1.182</c:v>
                </c:pt>
                <c:pt idx="3">
                  <c:v>1.274</c:v>
                </c:pt>
                <c:pt idx="4">
                  <c:v>1.3659999999999999</c:v>
                </c:pt>
                <c:pt idx="5">
                  <c:v>1.457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'2010'!$D$67</c:f>
              <c:strCache>
                <c:ptCount val="1"/>
                <c:pt idx="0">
                  <c:v>Fuel/lube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'2010'!$C$68:$C$73</c:f>
              <c:numCache>
                <c:ptCount val="6"/>
                <c:pt idx="0">
                  <c:v>2.5</c:v>
                </c:pt>
                <c:pt idx="1">
                  <c:v>3</c:v>
                </c:pt>
                <c:pt idx="2">
                  <c:v>3.5</c:v>
                </c:pt>
                <c:pt idx="3">
                  <c:v>4</c:v>
                </c:pt>
                <c:pt idx="4">
                  <c:v>4.5</c:v>
                </c:pt>
                <c:pt idx="5">
                  <c:v>5</c:v>
                </c:pt>
              </c:numCache>
            </c:numRef>
          </c:xVal>
          <c:yVal>
            <c:numRef>
              <c:f>'2010'!$D$68:$D$73</c:f>
              <c:numCache>
                <c:ptCount val="6"/>
                <c:pt idx="0">
                  <c:v>0.458</c:v>
                </c:pt>
                <c:pt idx="1">
                  <c:v>0.55</c:v>
                </c:pt>
                <c:pt idx="2">
                  <c:v>0.642</c:v>
                </c:pt>
                <c:pt idx="3">
                  <c:v>0.733</c:v>
                </c:pt>
                <c:pt idx="4">
                  <c:v>0.825</c:v>
                </c:pt>
                <c:pt idx="5">
                  <c:v>0.917</c:v>
                </c:pt>
              </c:numCache>
            </c:numRef>
          </c:yVal>
          <c:smooth val="1"/>
        </c:ser>
        <c:axId val="55443469"/>
        <c:axId val="29229174"/>
      </c:scatterChart>
      <c:valAx>
        <c:axId val="55443469"/>
        <c:scaling>
          <c:orientation val="minMax"/>
          <c:max val="5.5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Diesel Price, $/gal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229174"/>
        <c:crossesAt val="0"/>
        <c:crossBetween val="midCat"/>
        <c:dispUnits/>
        <c:minorUnit val="0.5"/>
      </c:valAx>
      <c:valAx>
        <c:axId val="29229174"/>
        <c:scaling>
          <c:orientation val="minMax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$/mile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443469"/>
        <c:crosses val="autoZero"/>
        <c:crossBetween val="midCat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525"/>
          <c:y val="0.52175"/>
          <c:w val="0.192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26</xdr:row>
      <xdr:rowOff>0</xdr:rowOff>
    </xdr:from>
    <xdr:to>
      <xdr:col>9</xdr:col>
      <xdr:colOff>266700</xdr:colOff>
      <xdr:row>52</xdr:row>
      <xdr:rowOff>57150</xdr:rowOff>
    </xdr:to>
    <xdr:graphicFrame>
      <xdr:nvGraphicFramePr>
        <xdr:cNvPr id="1" name="Chart 4"/>
        <xdr:cNvGraphicFramePr/>
      </xdr:nvGraphicFramePr>
      <xdr:xfrm>
        <a:off x="552450" y="4257675"/>
        <a:ext cx="45720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0</xdr:row>
      <xdr:rowOff>38100</xdr:rowOff>
    </xdr:from>
    <xdr:to>
      <xdr:col>8</xdr:col>
      <xdr:colOff>581025</xdr:colOff>
      <xdr:row>4</xdr:row>
      <xdr:rowOff>95250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8100"/>
          <a:ext cx="461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61</xdr:row>
      <xdr:rowOff>19050</xdr:rowOff>
    </xdr:from>
    <xdr:to>
      <xdr:col>11</xdr:col>
      <xdr:colOff>552450</xdr:colOff>
      <xdr:row>62</xdr:row>
      <xdr:rowOff>142875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9944100"/>
          <a:ext cx="6553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38100</xdr:rowOff>
    </xdr:from>
    <xdr:to>
      <xdr:col>8</xdr:col>
      <xdr:colOff>371475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8100"/>
          <a:ext cx="4610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26</xdr:row>
      <xdr:rowOff>0</xdr:rowOff>
    </xdr:from>
    <xdr:to>
      <xdr:col>9</xdr:col>
      <xdr:colOff>266700</xdr:colOff>
      <xdr:row>52</xdr:row>
      <xdr:rowOff>57150</xdr:rowOff>
    </xdr:to>
    <xdr:graphicFrame>
      <xdr:nvGraphicFramePr>
        <xdr:cNvPr id="2" name="Chart 4"/>
        <xdr:cNvGraphicFramePr/>
      </xdr:nvGraphicFramePr>
      <xdr:xfrm>
        <a:off x="552450" y="4257675"/>
        <a:ext cx="47815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61</xdr:row>
      <xdr:rowOff>19050</xdr:rowOff>
    </xdr:from>
    <xdr:to>
      <xdr:col>11</xdr:col>
      <xdr:colOff>466725</xdr:colOff>
      <xdr:row>62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9944100"/>
          <a:ext cx="65532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mcneill@uky.e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mcneill@uky.edu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73"/>
  <sheetViews>
    <sheetView zoomScalePageLayoutView="0" workbookViewId="0" topLeftCell="A46">
      <selection activeCell="B7" sqref="B7:L73"/>
    </sheetView>
  </sheetViews>
  <sheetFormatPr defaultColWidth="9.140625" defaultRowHeight="12.75"/>
  <cols>
    <col min="1" max="1" width="2.8515625" style="0" customWidth="1"/>
    <col min="2" max="2" width="5.8515625" style="0" customWidth="1"/>
    <col min="6" max="6" width="9.8515625" style="0" customWidth="1"/>
    <col min="8" max="8" width="8.57421875" style="0" customWidth="1"/>
    <col min="10" max="10" width="8.57421875" style="0" customWidth="1"/>
  </cols>
  <sheetData>
    <row r="7" ht="12.75">
      <c r="B7" t="s">
        <v>52</v>
      </c>
    </row>
    <row r="8" ht="12.75">
      <c r="B8" t="s">
        <v>53</v>
      </c>
    </row>
    <row r="10" spans="2:5" ht="13.5" thickBot="1">
      <c r="B10" s="67" t="s">
        <v>50</v>
      </c>
      <c r="C10" s="67"/>
      <c r="D10" s="67"/>
      <c r="E10" s="67"/>
    </row>
    <row r="11" spans="2:9" ht="12.75">
      <c r="B11" s="40"/>
      <c r="C11" s="16"/>
      <c r="D11" s="75" t="s">
        <v>48</v>
      </c>
      <c r="E11" s="76"/>
      <c r="F11" s="8"/>
      <c r="G11" s="16"/>
      <c r="H11" s="71" t="s">
        <v>46</v>
      </c>
      <c r="I11" s="72"/>
    </row>
    <row r="12" spans="2:9" ht="12.75">
      <c r="B12" s="41" t="s">
        <v>4</v>
      </c>
      <c r="C12" s="5" t="s">
        <v>8</v>
      </c>
      <c r="D12" s="49" t="s">
        <v>28</v>
      </c>
      <c r="E12" s="5" t="s">
        <v>27</v>
      </c>
      <c r="F12" s="77" t="s">
        <v>4</v>
      </c>
      <c r="G12" s="78"/>
      <c r="H12" s="73" t="s">
        <v>7</v>
      </c>
      <c r="I12" s="74"/>
    </row>
    <row r="13" spans="2:9" ht="12.75">
      <c r="B13" s="41" t="s">
        <v>7</v>
      </c>
      <c r="C13" s="5" t="s">
        <v>9</v>
      </c>
      <c r="D13" s="46" t="s">
        <v>29</v>
      </c>
      <c r="E13" s="5" t="s">
        <v>30</v>
      </c>
      <c r="F13" s="49" t="s">
        <v>5</v>
      </c>
      <c r="G13" s="33" t="s">
        <v>7</v>
      </c>
      <c r="H13" s="53"/>
      <c r="I13" s="18" t="s">
        <v>10</v>
      </c>
    </row>
    <row r="14" spans="2:9" ht="12.75">
      <c r="B14" s="42" t="s">
        <v>0</v>
      </c>
      <c r="C14" s="38" t="s">
        <v>3</v>
      </c>
      <c r="D14" s="50" t="s">
        <v>26</v>
      </c>
      <c r="E14" s="38" t="s">
        <v>26</v>
      </c>
      <c r="F14" s="50" t="s">
        <v>1</v>
      </c>
      <c r="G14" s="34" t="s">
        <v>26</v>
      </c>
      <c r="H14" s="54" t="s">
        <v>26</v>
      </c>
      <c r="I14" s="19" t="s">
        <v>47</v>
      </c>
    </row>
    <row r="15" spans="2:9" ht="13.5" thickBot="1">
      <c r="B15" s="43">
        <v>4.3</v>
      </c>
      <c r="C15" s="39">
        <v>950</v>
      </c>
      <c r="D15" s="51">
        <v>1.74</v>
      </c>
      <c r="E15" s="39">
        <v>0.54</v>
      </c>
      <c r="F15" s="52">
        <v>6</v>
      </c>
      <c r="G15" s="35">
        <f>B15/F15</f>
        <v>0.7166666666666667</v>
      </c>
      <c r="H15" s="55">
        <f>D15+E15+G15</f>
        <v>2.996666666666667</v>
      </c>
      <c r="I15" s="20">
        <f>H15/C15*100</f>
        <v>0.31543859649122813</v>
      </c>
    </row>
    <row r="16" spans="2:3" ht="12.75">
      <c r="B16" s="2" t="s">
        <v>12</v>
      </c>
      <c r="C16" s="4" t="s">
        <v>49</v>
      </c>
    </row>
    <row r="18" spans="2:10" ht="13.5" thickBot="1">
      <c r="B18" s="79" t="s">
        <v>51</v>
      </c>
      <c r="C18" s="79"/>
      <c r="D18" s="79"/>
      <c r="E18" s="79"/>
      <c r="F18" s="79"/>
      <c r="G18" s="79"/>
      <c r="H18" s="79"/>
      <c r="I18" s="79"/>
      <c r="J18" s="79"/>
    </row>
    <row r="19" spans="2:10" ht="12.75">
      <c r="B19" s="44"/>
      <c r="C19" s="56"/>
      <c r="D19" s="10" t="s">
        <v>24</v>
      </c>
      <c r="E19" s="56"/>
      <c r="F19" s="9"/>
      <c r="G19" s="7"/>
      <c r="H19" s="8"/>
      <c r="I19" s="16"/>
      <c r="J19" s="10" t="s">
        <v>32</v>
      </c>
    </row>
    <row r="20" spans="2:10" ht="12.75">
      <c r="B20" s="45"/>
      <c r="C20" s="46" t="s">
        <v>45</v>
      </c>
      <c r="D20" s="33" t="s">
        <v>25</v>
      </c>
      <c r="E20" s="46" t="s">
        <v>4</v>
      </c>
      <c r="F20" s="1" t="s">
        <v>48</v>
      </c>
      <c r="G20" s="77" t="s">
        <v>31</v>
      </c>
      <c r="H20" s="80"/>
      <c r="I20" s="78"/>
      <c r="J20" s="5" t="s">
        <v>7</v>
      </c>
    </row>
    <row r="21" spans="2:10" ht="12.75">
      <c r="B21" s="46" t="s">
        <v>17</v>
      </c>
      <c r="C21" s="46" t="s">
        <v>6</v>
      </c>
      <c r="D21" s="5" t="s">
        <v>21</v>
      </c>
      <c r="E21" s="46" t="s">
        <v>7</v>
      </c>
      <c r="F21" s="1" t="s">
        <v>7</v>
      </c>
      <c r="G21" s="46" t="s">
        <v>7</v>
      </c>
      <c r="H21" s="5" t="s">
        <v>19</v>
      </c>
      <c r="I21" s="5" t="s">
        <v>10</v>
      </c>
      <c r="J21" s="5" t="s">
        <v>10</v>
      </c>
    </row>
    <row r="22" spans="2:10" ht="13.5" thickBot="1">
      <c r="B22" s="47" t="s">
        <v>18</v>
      </c>
      <c r="C22" s="47" t="s">
        <v>2</v>
      </c>
      <c r="D22" s="6" t="s">
        <v>22</v>
      </c>
      <c r="E22" s="59" t="s">
        <v>11</v>
      </c>
      <c r="F22" s="3" t="s">
        <v>13</v>
      </c>
      <c r="G22" s="59" t="s">
        <v>14</v>
      </c>
      <c r="H22" s="62" t="s">
        <v>15</v>
      </c>
      <c r="I22" s="6" t="s">
        <v>16</v>
      </c>
      <c r="J22" s="6" t="s">
        <v>16</v>
      </c>
    </row>
    <row r="23" spans="2:10" ht="12.75">
      <c r="B23" s="45">
        <v>1</v>
      </c>
      <c r="C23" s="57">
        <v>5</v>
      </c>
      <c r="D23" s="36">
        <v>15</v>
      </c>
      <c r="E23" s="60">
        <f>C23*2*G15*100/C15</f>
        <v>0.7543859649122808</v>
      </c>
      <c r="F23" s="14">
        <f>((D15+E15)*C23*2)/C15*100</f>
        <v>2.4000000000000004</v>
      </c>
      <c r="G23" s="65">
        <v>12.5</v>
      </c>
      <c r="H23" s="63">
        <f>C23*2/45+D23/60</f>
        <v>0.4722222222222222</v>
      </c>
      <c r="I23" s="21">
        <f>G23*100*H23/C15</f>
        <v>0.621345029239766</v>
      </c>
      <c r="J23" s="12">
        <f>E23+F23+I23</f>
        <v>3.775730994152047</v>
      </c>
    </row>
    <row r="24" spans="2:10" ht="13.5" thickBot="1">
      <c r="B24" s="48">
        <v>2</v>
      </c>
      <c r="C24" s="58">
        <v>20</v>
      </c>
      <c r="D24" s="37">
        <v>12</v>
      </c>
      <c r="E24" s="61">
        <f>C24*2*G15*100/C15</f>
        <v>3.0175438596491233</v>
      </c>
      <c r="F24" s="15">
        <f>((D15+E15)*C24*2)/C15*100</f>
        <v>9.600000000000001</v>
      </c>
      <c r="G24" s="66">
        <f>G23</f>
        <v>12.5</v>
      </c>
      <c r="H24" s="64">
        <f>C24*2/45+D24/60</f>
        <v>1.0888888888888888</v>
      </c>
      <c r="I24" s="22">
        <f>G24*100*H24/C15</f>
        <v>1.4327485380116958</v>
      </c>
      <c r="J24" s="13">
        <f>E24+F24+I24</f>
        <v>14.05029239766082</v>
      </c>
    </row>
    <row r="25" spans="2:3" ht="12.75">
      <c r="B25" s="2" t="s">
        <v>20</v>
      </c>
      <c r="C25" t="s">
        <v>23</v>
      </c>
    </row>
    <row r="54" spans="2:3" ht="12.75">
      <c r="B54" s="69" t="s">
        <v>54</v>
      </c>
      <c r="C54" s="69"/>
    </row>
    <row r="55" spans="2:3" ht="12.75">
      <c r="B55" s="69"/>
      <c r="C55" s="69" t="s">
        <v>55</v>
      </c>
    </row>
    <row r="56" spans="2:3" ht="12.75">
      <c r="B56" s="69"/>
      <c r="C56" s="69" t="s">
        <v>56</v>
      </c>
    </row>
    <row r="57" spans="2:3" ht="12.75">
      <c r="B57" s="69"/>
      <c r="C57" s="69" t="s">
        <v>57</v>
      </c>
    </row>
    <row r="58" spans="2:3" ht="12.75">
      <c r="B58" s="69"/>
      <c r="C58" s="69" t="s">
        <v>58</v>
      </c>
    </row>
    <row r="59" spans="2:3" ht="12.75">
      <c r="B59" s="69"/>
      <c r="C59" s="69" t="s">
        <v>59</v>
      </c>
    </row>
    <row r="60" spans="2:3" ht="12.75">
      <c r="B60" s="69"/>
      <c r="C60" s="70" t="s">
        <v>60</v>
      </c>
    </row>
    <row r="65" spans="3:6" ht="12.75">
      <c r="C65" s="11" t="s">
        <v>4</v>
      </c>
      <c r="D65" s="81" t="s">
        <v>35</v>
      </c>
      <c r="E65" s="81"/>
      <c r="F65" s="81"/>
    </row>
    <row r="66" spans="3:12" ht="12.75">
      <c r="C66" s="11" t="s">
        <v>7</v>
      </c>
      <c r="D66" s="25" t="s">
        <v>26</v>
      </c>
      <c r="E66" s="28" t="s">
        <v>26</v>
      </c>
      <c r="G66" s="81" t="s">
        <v>36</v>
      </c>
      <c r="H66" s="81"/>
      <c r="I66" t="s">
        <v>39</v>
      </c>
      <c r="J66" s="1" t="s">
        <v>42</v>
      </c>
      <c r="K66" s="1" t="s">
        <v>42</v>
      </c>
      <c r="L66" s="1" t="s">
        <v>43</v>
      </c>
    </row>
    <row r="67" spans="3:12" ht="12.75">
      <c r="C67" s="17" t="s">
        <v>0</v>
      </c>
      <c r="D67" s="26" t="s">
        <v>37</v>
      </c>
      <c r="E67" s="29" t="s">
        <v>38</v>
      </c>
      <c r="F67" s="26" t="s">
        <v>11</v>
      </c>
      <c r="G67" s="26" t="s">
        <v>33</v>
      </c>
      <c r="H67" s="26" t="s">
        <v>34</v>
      </c>
      <c r="I67" s="31" t="s">
        <v>26</v>
      </c>
      <c r="J67" s="31" t="s">
        <v>40</v>
      </c>
      <c r="K67" s="31" t="s">
        <v>41</v>
      </c>
      <c r="L67" s="30" t="s">
        <v>44</v>
      </c>
    </row>
    <row r="68" spans="3:12" ht="12.75">
      <c r="C68" s="23">
        <v>2.5</v>
      </c>
      <c r="D68">
        <v>0.458</v>
      </c>
      <c r="E68" s="27">
        <f>1.277-0.278</f>
        <v>0.9989999999999999</v>
      </c>
      <c r="F68">
        <v>1.1</v>
      </c>
      <c r="G68">
        <v>45.5</v>
      </c>
      <c r="H68" s="23">
        <v>0.21</v>
      </c>
      <c r="I68">
        <f aca="true" t="shared" si="0" ref="I68:I73">E68+0.278</f>
        <v>1.277</v>
      </c>
      <c r="J68" s="32">
        <f aca="true" t="shared" si="1" ref="J68:J73">D68/E68</f>
        <v>0.4584584584584585</v>
      </c>
      <c r="K68" s="32">
        <f aca="true" t="shared" si="2" ref="K68:K73">D68/I68</f>
        <v>0.35865309318715743</v>
      </c>
      <c r="L68" s="32">
        <f aca="true" t="shared" si="3" ref="L68:L73">0.278/I68</f>
        <v>0.21769772905246676</v>
      </c>
    </row>
    <row r="69" spans="3:12" ht="12.75">
      <c r="C69" s="24">
        <v>3</v>
      </c>
      <c r="D69" s="27">
        <v>0.55</v>
      </c>
      <c r="E69" s="27">
        <f>1.369-0.278</f>
        <v>1.091</v>
      </c>
      <c r="F69">
        <v>1.4</v>
      </c>
      <c r="G69">
        <v>54.5</v>
      </c>
      <c r="H69">
        <v>0.22</v>
      </c>
      <c r="I69">
        <f t="shared" si="0"/>
        <v>1.369</v>
      </c>
      <c r="J69" s="32">
        <f t="shared" si="1"/>
        <v>0.5041246562786434</v>
      </c>
      <c r="K69" s="32">
        <f t="shared" si="2"/>
        <v>0.4017531044558072</v>
      </c>
      <c r="L69" s="32">
        <f t="shared" si="3"/>
        <v>0.20306793279766255</v>
      </c>
    </row>
    <row r="70" spans="3:12" ht="12.75">
      <c r="C70" s="23">
        <v>3.5</v>
      </c>
      <c r="D70">
        <v>0.642</v>
      </c>
      <c r="E70" s="27">
        <f>1.46-0.278</f>
        <v>1.182</v>
      </c>
      <c r="F70">
        <v>1.6</v>
      </c>
      <c r="G70">
        <v>63.6</v>
      </c>
      <c r="H70">
        <v>0.23</v>
      </c>
      <c r="I70" s="27">
        <f t="shared" si="0"/>
        <v>1.46</v>
      </c>
      <c r="J70" s="32">
        <f t="shared" si="1"/>
        <v>0.5431472081218275</v>
      </c>
      <c r="K70" s="32">
        <f t="shared" si="2"/>
        <v>0.4397260273972603</v>
      </c>
      <c r="L70" s="32">
        <f t="shared" si="3"/>
        <v>0.1904109589041096</v>
      </c>
    </row>
    <row r="71" spans="3:12" ht="12.75">
      <c r="C71" s="23">
        <v>4</v>
      </c>
      <c r="D71">
        <v>0.733</v>
      </c>
      <c r="E71" s="27">
        <f>1.552-0.278</f>
        <v>1.274</v>
      </c>
      <c r="F71">
        <v>1.8</v>
      </c>
      <c r="G71">
        <v>72.7</v>
      </c>
      <c r="H71">
        <v>0.24</v>
      </c>
      <c r="I71">
        <f t="shared" si="0"/>
        <v>1.552</v>
      </c>
      <c r="J71" s="32">
        <f t="shared" si="1"/>
        <v>0.575353218210361</v>
      </c>
      <c r="K71" s="32">
        <f t="shared" si="2"/>
        <v>0.4722938144329897</v>
      </c>
      <c r="L71" s="32">
        <f t="shared" si="3"/>
        <v>0.1791237113402062</v>
      </c>
    </row>
    <row r="72" spans="3:12" ht="12.75">
      <c r="C72" s="68">
        <v>4.5</v>
      </c>
      <c r="D72">
        <v>0.825</v>
      </c>
      <c r="E72" s="27">
        <f>1.644-0.278</f>
        <v>1.3659999999999999</v>
      </c>
      <c r="F72">
        <v>2.1</v>
      </c>
      <c r="G72">
        <v>81.8</v>
      </c>
      <c r="H72">
        <v>0.25</v>
      </c>
      <c r="I72">
        <f t="shared" si="0"/>
        <v>1.644</v>
      </c>
      <c r="J72" s="32">
        <f t="shared" si="1"/>
        <v>0.6039531478770132</v>
      </c>
      <c r="K72" s="32">
        <f t="shared" si="2"/>
        <v>0.5018248175182481</v>
      </c>
      <c r="L72" s="32">
        <f t="shared" si="3"/>
        <v>0.16909975669099758</v>
      </c>
    </row>
    <row r="73" spans="3:12" ht="12.75">
      <c r="C73" s="23">
        <v>5</v>
      </c>
      <c r="D73">
        <v>0.917</v>
      </c>
      <c r="E73" s="27">
        <f>1.735-0.278</f>
        <v>1.457</v>
      </c>
      <c r="F73">
        <v>2.3</v>
      </c>
      <c r="G73">
        <v>90.9</v>
      </c>
      <c r="H73">
        <v>0.26</v>
      </c>
      <c r="I73">
        <f t="shared" si="0"/>
        <v>1.735</v>
      </c>
      <c r="J73" s="32">
        <f t="shared" si="1"/>
        <v>0.6293754289636239</v>
      </c>
      <c r="K73" s="32">
        <f t="shared" si="2"/>
        <v>0.5285302593659942</v>
      </c>
      <c r="L73" s="32">
        <f t="shared" si="3"/>
        <v>0.16023054755043228</v>
      </c>
    </row>
  </sheetData>
  <sheetProtection/>
  <mergeCells count="8">
    <mergeCell ref="B18:J18"/>
    <mergeCell ref="G20:I20"/>
    <mergeCell ref="G66:H66"/>
    <mergeCell ref="D65:F65"/>
    <mergeCell ref="H11:I11"/>
    <mergeCell ref="H12:I12"/>
    <mergeCell ref="D11:E11"/>
    <mergeCell ref="F12:G12"/>
  </mergeCells>
  <hyperlinks>
    <hyperlink ref="C60" r:id="rId1" display="smcneill@uky.edu"/>
  </hyperlinks>
  <printOptions/>
  <pageMargins left="0.75" right="0.75" top="1" bottom="1" header="0.5" footer="0.5"/>
  <pageSetup horizontalDpi="600" verticalDpi="6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7:L73"/>
  <sheetViews>
    <sheetView tabSelected="1" zoomScalePageLayoutView="0" workbookViewId="0" topLeftCell="A1">
      <selection activeCell="A46" sqref="A46"/>
    </sheetView>
  </sheetViews>
  <sheetFormatPr defaultColWidth="9.140625" defaultRowHeight="12.75"/>
  <cols>
    <col min="1" max="1" width="2.8515625" style="0" customWidth="1"/>
  </cols>
  <sheetData>
    <row r="7" ht="12.75">
      <c r="B7" t="s">
        <v>52</v>
      </c>
    </row>
    <row r="8" ht="12.75">
      <c r="B8" t="s">
        <v>53</v>
      </c>
    </row>
    <row r="10" spans="2:5" ht="13.5" thickBot="1">
      <c r="B10" s="67" t="s">
        <v>50</v>
      </c>
      <c r="C10" s="67"/>
      <c r="D10" s="67"/>
      <c r="E10" s="67"/>
    </row>
    <row r="11" spans="2:9" ht="12.75">
      <c r="B11" s="40"/>
      <c r="C11" s="16"/>
      <c r="D11" s="75" t="s">
        <v>48</v>
      </c>
      <c r="E11" s="76"/>
      <c r="F11" s="8"/>
      <c r="G11" s="16"/>
      <c r="H11" s="71" t="s">
        <v>46</v>
      </c>
      <c r="I11" s="72"/>
    </row>
    <row r="12" spans="2:9" ht="12.75">
      <c r="B12" s="41" t="s">
        <v>4</v>
      </c>
      <c r="C12" s="5" t="s">
        <v>8</v>
      </c>
      <c r="D12" s="49" t="s">
        <v>28</v>
      </c>
      <c r="E12" s="5" t="s">
        <v>27</v>
      </c>
      <c r="F12" s="77" t="s">
        <v>4</v>
      </c>
      <c r="G12" s="78"/>
      <c r="H12" s="73" t="s">
        <v>7</v>
      </c>
      <c r="I12" s="74"/>
    </row>
    <row r="13" spans="2:9" ht="12.75">
      <c r="B13" s="41" t="s">
        <v>7</v>
      </c>
      <c r="C13" s="5" t="s">
        <v>9</v>
      </c>
      <c r="D13" s="46" t="s">
        <v>29</v>
      </c>
      <c r="E13" s="5" t="s">
        <v>30</v>
      </c>
      <c r="F13" s="49" t="s">
        <v>5</v>
      </c>
      <c r="G13" s="33" t="s">
        <v>7</v>
      </c>
      <c r="H13" s="53"/>
      <c r="I13" s="18" t="s">
        <v>10</v>
      </c>
    </row>
    <row r="14" spans="2:9" ht="12.75">
      <c r="B14" s="42" t="s">
        <v>0</v>
      </c>
      <c r="C14" s="38" t="s">
        <v>3</v>
      </c>
      <c r="D14" s="50" t="s">
        <v>26</v>
      </c>
      <c r="E14" s="38" t="s">
        <v>26</v>
      </c>
      <c r="F14" s="50" t="s">
        <v>1</v>
      </c>
      <c r="G14" s="34" t="s">
        <v>26</v>
      </c>
      <c r="H14" s="54" t="s">
        <v>26</v>
      </c>
      <c r="I14" s="19" t="s">
        <v>47</v>
      </c>
    </row>
    <row r="15" spans="2:9" ht="13.5" thickBot="1">
      <c r="B15" s="43">
        <v>3</v>
      </c>
      <c r="C15" s="39">
        <v>950</v>
      </c>
      <c r="D15" s="51">
        <v>1.74</v>
      </c>
      <c r="E15" s="39">
        <v>0.54</v>
      </c>
      <c r="F15" s="52">
        <v>6</v>
      </c>
      <c r="G15" s="35">
        <f>B15/F15</f>
        <v>0.5</v>
      </c>
      <c r="H15" s="55">
        <f>D15+E15+G15</f>
        <v>2.7800000000000002</v>
      </c>
      <c r="I15" s="20">
        <f>H15/C15*100</f>
        <v>0.29263157894736846</v>
      </c>
    </row>
    <row r="16" spans="2:3" ht="12.75">
      <c r="B16" s="2" t="s">
        <v>12</v>
      </c>
      <c r="C16" s="4" t="s">
        <v>49</v>
      </c>
    </row>
    <row r="18" spans="2:10" ht="13.5" thickBot="1">
      <c r="B18" s="79" t="s">
        <v>51</v>
      </c>
      <c r="C18" s="79"/>
      <c r="D18" s="79"/>
      <c r="E18" s="79"/>
      <c r="F18" s="79"/>
      <c r="G18" s="79"/>
      <c r="H18" s="79"/>
      <c r="I18" s="79"/>
      <c r="J18" s="79"/>
    </row>
    <row r="19" spans="2:10" ht="12.75">
      <c r="B19" s="44"/>
      <c r="C19" s="56"/>
      <c r="D19" s="10" t="s">
        <v>24</v>
      </c>
      <c r="E19" s="56"/>
      <c r="F19" s="9"/>
      <c r="G19" s="7"/>
      <c r="H19" s="8"/>
      <c r="I19" s="16"/>
      <c r="J19" s="10" t="s">
        <v>32</v>
      </c>
    </row>
    <row r="20" spans="2:10" ht="12.75">
      <c r="B20" s="45"/>
      <c r="C20" s="46" t="s">
        <v>45</v>
      </c>
      <c r="D20" s="33" t="s">
        <v>25</v>
      </c>
      <c r="E20" s="46" t="s">
        <v>4</v>
      </c>
      <c r="F20" s="1" t="s">
        <v>48</v>
      </c>
      <c r="G20" s="77" t="s">
        <v>31</v>
      </c>
      <c r="H20" s="80"/>
      <c r="I20" s="78"/>
      <c r="J20" s="5" t="s">
        <v>7</v>
      </c>
    </row>
    <row r="21" spans="2:10" ht="12.75">
      <c r="B21" s="46" t="s">
        <v>17</v>
      </c>
      <c r="C21" s="46" t="s">
        <v>6</v>
      </c>
      <c r="D21" s="5" t="s">
        <v>21</v>
      </c>
      <c r="E21" s="46" t="s">
        <v>7</v>
      </c>
      <c r="F21" s="1" t="s">
        <v>7</v>
      </c>
      <c r="G21" s="46" t="s">
        <v>7</v>
      </c>
      <c r="H21" s="5" t="s">
        <v>19</v>
      </c>
      <c r="I21" s="5" t="s">
        <v>10</v>
      </c>
      <c r="J21" s="5" t="s">
        <v>10</v>
      </c>
    </row>
    <row r="22" spans="2:10" ht="13.5" thickBot="1">
      <c r="B22" s="47" t="s">
        <v>18</v>
      </c>
      <c r="C22" s="47" t="s">
        <v>2</v>
      </c>
      <c r="D22" s="6" t="s">
        <v>22</v>
      </c>
      <c r="E22" s="59" t="s">
        <v>11</v>
      </c>
      <c r="F22" s="3" t="s">
        <v>13</v>
      </c>
      <c r="G22" s="59" t="s">
        <v>14</v>
      </c>
      <c r="H22" s="62" t="s">
        <v>15</v>
      </c>
      <c r="I22" s="6" t="s">
        <v>16</v>
      </c>
      <c r="J22" s="6" t="s">
        <v>16</v>
      </c>
    </row>
    <row r="23" spans="2:10" ht="12.75">
      <c r="B23" s="45">
        <v>1</v>
      </c>
      <c r="C23" s="57">
        <v>10</v>
      </c>
      <c r="D23" s="36">
        <v>15</v>
      </c>
      <c r="E23" s="60">
        <f>C23*2*G15*100/C15</f>
        <v>1.0526315789473684</v>
      </c>
      <c r="F23" s="14">
        <f>((D15+E15)*C23*2)/C15*100</f>
        <v>4.800000000000001</v>
      </c>
      <c r="G23" s="65">
        <v>12.5</v>
      </c>
      <c r="H23" s="63">
        <f>C23*2/45+D23/60</f>
        <v>0.6944444444444444</v>
      </c>
      <c r="I23" s="21">
        <f>G23*100*H23/C15</f>
        <v>0.9137426900584795</v>
      </c>
      <c r="J23" s="12">
        <f>E23+F23+I23</f>
        <v>6.766374269005849</v>
      </c>
    </row>
    <row r="24" spans="2:10" ht="13.5" thickBot="1">
      <c r="B24" s="48">
        <v>2</v>
      </c>
      <c r="C24" s="58">
        <v>25</v>
      </c>
      <c r="D24" s="37">
        <v>12</v>
      </c>
      <c r="E24" s="61">
        <f>C24*2*G15*100/C15</f>
        <v>2.6315789473684212</v>
      </c>
      <c r="F24" s="15">
        <f>((D15+E15)*C24*2)/C15*100</f>
        <v>12.000000000000002</v>
      </c>
      <c r="G24" s="66">
        <f>G23</f>
        <v>12.5</v>
      </c>
      <c r="H24" s="64">
        <f>C24*2/45+D24/60</f>
        <v>1.3111111111111111</v>
      </c>
      <c r="I24" s="22">
        <f>G24*100*H24/C15</f>
        <v>1.7251461988304093</v>
      </c>
      <c r="J24" s="13">
        <f>E24+F24+I24</f>
        <v>16.356725146198833</v>
      </c>
    </row>
    <row r="25" spans="2:3" ht="12.75">
      <c r="B25" s="2" t="s">
        <v>20</v>
      </c>
      <c r="C25" t="s">
        <v>23</v>
      </c>
    </row>
    <row r="54" spans="2:3" ht="12.75">
      <c r="B54" s="69" t="s">
        <v>54</v>
      </c>
      <c r="C54" s="69"/>
    </row>
    <row r="55" spans="2:3" ht="12.75">
      <c r="B55" s="69"/>
      <c r="C55" s="69" t="s">
        <v>55</v>
      </c>
    </row>
    <row r="56" spans="2:3" ht="12.75">
      <c r="B56" s="69"/>
      <c r="C56" s="69" t="s">
        <v>56</v>
      </c>
    </row>
    <row r="57" spans="2:3" ht="12.75">
      <c r="B57" s="69"/>
      <c r="C57" s="69" t="s">
        <v>57</v>
      </c>
    </row>
    <row r="58" spans="2:3" ht="12.75">
      <c r="B58" s="69"/>
      <c r="C58" s="69" t="s">
        <v>58</v>
      </c>
    </row>
    <row r="59" spans="2:3" ht="12.75">
      <c r="B59" s="69"/>
      <c r="C59" s="69" t="s">
        <v>59</v>
      </c>
    </row>
    <row r="60" spans="2:3" ht="12.75">
      <c r="B60" s="69"/>
      <c r="C60" s="70" t="s">
        <v>60</v>
      </c>
    </row>
    <row r="65" spans="3:6" ht="12.75">
      <c r="C65" s="11" t="s">
        <v>4</v>
      </c>
      <c r="D65" s="81" t="s">
        <v>35</v>
      </c>
      <c r="E65" s="81"/>
      <c r="F65" s="81"/>
    </row>
    <row r="66" spans="3:12" ht="12.75">
      <c r="C66" s="11" t="s">
        <v>7</v>
      </c>
      <c r="D66" s="25" t="s">
        <v>26</v>
      </c>
      <c r="E66" s="28" t="s">
        <v>26</v>
      </c>
      <c r="G66" s="81" t="s">
        <v>36</v>
      </c>
      <c r="H66" s="81"/>
      <c r="I66" t="s">
        <v>39</v>
      </c>
      <c r="J66" s="1" t="s">
        <v>42</v>
      </c>
      <c r="K66" s="1" t="s">
        <v>42</v>
      </c>
      <c r="L66" s="1" t="s">
        <v>43</v>
      </c>
    </row>
    <row r="67" spans="3:12" ht="12.75">
      <c r="C67" s="17" t="s">
        <v>0</v>
      </c>
      <c r="D67" s="26" t="s">
        <v>37</v>
      </c>
      <c r="E67" s="29" t="s">
        <v>38</v>
      </c>
      <c r="F67" s="26" t="s">
        <v>11</v>
      </c>
      <c r="G67" s="26" t="s">
        <v>33</v>
      </c>
      <c r="H67" s="26" t="s">
        <v>34</v>
      </c>
      <c r="I67" s="31" t="s">
        <v>26</v>
      </c>
      <c r="J67" s="31" t="s">
        <v>40</v>
      </c>
      <c r="K67" s="31" t="s">
        <v>41</v>
      </c>
      <c r="L67" s="30" t="s">
        <v>44</v>
      </c>
    </row>
    <row r="68" spans="3:12" ht="12.75">
      <c r="C68" s="23">
        <v>2.5</v>
      </c>
      <c r="D68">
        <v>0.458</v>
      </c>
      <c r="E68" s="27">
        <f>1.277-0.278</f>
        <v>0.9989999999999999</v>
      </c>
      <c r="F68">
        <v>1.1</v>
      </c>
      <c r="G68">
        <v>45.5</v>
      </c>
      <c r="H68" s="23">
        <v>0.21</v>
      </c>
      <c r="I68">
        <f aca="true" t="shared" si="0" ref="I68:I73">E68+0.278</f>
        <v>1.277</v>
      </c>
      <c r="J68" s="32">
        <f aca="true" t="shared" si="1" ref="J68:J73">D68/E68</f>
        <v>0.4584584584584585</v>
      </c>
      <c r="K68" s="32">
        <f aca="true" t="shared" si="2" ref="K68:K73">D68/I68</f>
        <v>0.35865309318715743</v>
      </c>
      <c r="L68" s="32">
        <f aca="true" t="shared" si="3" ref="L68:L73">0.278/I68</f>
        <v>0.21769772905246676</v>
      </c>
    </row>
    <row r="69" spans="3:12" ht="12.75">
      <c r="C69" s="24">
        <v>3</v>
      </c>
      <c r="D69" s="27">
        <v>0.55</v>
      </c>
      <c r="E69" s="27">
        <f>1.369-0.278</f>
        <v>1.091</v>
      </c>
      <c r="F69">
        <v>1.4</v>
      </c>
      <c r="G69">
        <v>54.5</v>
      </c>
      <c r="H69">
        <v>0.22</v>
      </c>
      <c r="I69">
        <f t="shared" si="0"/>
        <v>1.369</v>
      </c>
      <c r="J69" s="32">
        <f t="shared" si="1"/>
        <v>0.5041246562786434</v>
      </c>
      <c r="K69" s="32">
        <f t="shared" si="2"/>
        <v>0.4017531044558072</v>
      </c>
      <c r="L69" s="32">
        <f t="shared" si="3"/>
        <v>0.20306793279766255</v>
      </c>
    </row>
    <row r="70" spans="3:12" ht="12.75">
      <c r="C70" s="23">
        <v>3.5</v>
      </c>
      <c r="D70">
        <v>0.642</v>
      </c>
      <c r="E70" s="27">
        <f>1.46-0.278</f>
        <v>1.182</v>
      </c>
      <c r="F70">
        <v>1.6</v>
      </c>
      <c r="G70">
        <v>63.6</v>
      </c>
      <c r="H70">
        <v>0.23</v>
      </c>
      <c r="I70" s="27">
        <f t="shared" si="0"/>
        <v>1.46</v>
      </c>
      <c r="J70" s="32">
        <f t="shared" si="1"/>
        <v>0.5431472081218275</v>
      </c>
      <c r="K70" s="32">
        <f t="shared" si="2"/>
        <v>0.4397260273972603</v>
      </c>
      <c r="L70" s="32">
        <f t="shared" si="3"/>
        <v>0.1904109589041096</v>
      </c>
    </row>
    <row r="71" spans="3:12" ht="12.75">
      <c r="C71" s="23">
        <v>4</v>
      </c>
      <c r="D71">
        <v>0.733</v>
      </c>
      <c r="E71" s="27">
        <f>1.552-0.278</f>
        <v>1.274</v>
      </c>
      <c r="F71">
        <v>1.8</v>
      </c>
      <c r="G71">
        <v>72.7</v>
      </c>
      <c r="H71">
        <v>0.24</v>
      </c>
      <c r="I71">
        <f t="shared" si="0"/>
        <v>1.552</v>
      </c>
      <c r="J71" s="32">
        <f t="shared" si="1"/>
        <v>0.575353218210361</v>
      </c>
      <c r="K71" s="32">
        <f t="shared" si="2"/>
        <v>0.4722938144329897</v>
      </c>
      <c r="L71" s="32">
        <f t="shared" si="3"/>
        <v>0.1791237113402062</v>
      </c>
    </row>
    <row r="72" spans="3:12" ht="12.75">
      <c r="C72" s="68">
        <v>4.5</v>
      </c>
      <c r="D72">
        <v>0.825</v>
      </c>
      <c r="E72" s="27">
        <f>1.644-0.278</f>
        <v>1.3659999999999999</v>
      </c>
      <c r="F72">
        <v>2.1</v>
      </c>
      <c r="G72">
        <v>81.8</v>
      </c>
      <c r="H72">
        <v>0.25</v>
      </c>
      <c r="I72">
        <f t="shared" si="0"/>
        <v>1.644</v>
      </c>
      <c r="J72" s="32">
        <f t="shared" si="1"/>
        <v>0.6039531478770132</v>
      </c>
      <c r="K72" s="32">
        <f t="shared" si="2"/>
        <v>0.5018248175182481</v>
      </c>
      <c r="L72" s="32">
        <f t="shared" si="3"/>
        <v>0.16909975669099758</v>
      </c>
    </row>
    <row r="73" spans="3:12" ht="12.75">
      <c r="C73" s="23">
        <v>5</v>
      </c>
      <c r="D73">
        <v>0.917</v>
      </c>
      <c r="E73" s="27">
        <f>1.735-0.278</f>
        <v>1.457</v>
      </c>
      <c r="F73">
        <v>2.3</v>
      </c>
      <c r="G73">
        <v>90.9</v>
      </c>
      <c r="H73">
        <v>0.26</v>
      </c>
      <c r="I73">
        <f t="shared" si="0"/>
        <v>1.735</v>
      </c>
      <c r="J73" s="32">
        <f t="shared" si="1"/>
        <v>0.6293754289636239</v>
      </c>
      <c r="K73" s="32">
        <f t="shared" si="2"/>
        <v>0.5285302593659942</v>
      </c>
      <c r="L73" s="32">
        <f t="shared" si="3"/>
        <v>0.16023054755043228</v>
      </c>
    </row>
  </sheetData>
  <sheetProtection/>
  <mergeCells count="8">
    <mergeCell ref="B18:J18"/>
    <mergeCell ref="G20:I20"/>
    <mergeCell ref="D65:F65"/>
    <mergeCell ref="G66:H66"/>
    <mergeCell ref="D11:E11"/>
    <mergeCell ref="H11:I11"/>
    <mergeCell ref="F12:G12"/>
    <mergeCell ref="H12:I12"/>
  </mergeCells>
  <hyperlinks>
    <hyperlink ref="C60" r:id="rId1" display="smcneill@uky.edu"/>
  </hyperlinks>
  <printOptions/>
  <pageMargins left="0.75" right="0.75" top="1" bottom="1" header="0.5" footer="0.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McNeill</dc:creator>
  <cp:keywords/>
  <dc:description/>
  <cp:lastModifiedBy>Sam McNeill</cp:lastModifiedBy>
  <cp:lastPrinted>2006-06-12T14:47:23Z</cp:lastPrinted>
  <dcterms:created xsi:type="dcterms:W3CDTF">2006-06-12T13:55:31Z</dcterms:created>
  <dcterms:modified xsi:type="dcterms:W3CDTF">2010-08-24T16:31:39Z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